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ime from first start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<sst xmlns="http://schemas.openxmlformats.org/spreadsheetml/2006/main" count="49" uniqueCount="47">
  <si>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Sort these two columns before start</t>
  </si>
  <si>
    <t>1st back</t>
  </si>
  <si>
    <t>winners</t>
  </si>
  <si>
    <t>place</t>
  </si>
  <si>
    <t>Name</t>
  </si>
  <si>
    <t>predicted running time</t>
  </si>
  <si>
    <t>official clock start</t>
  </si>
  <si>
    <t>Stopwatch time from race 1st start</t>
  </si>
  <si>
    <t>actual finish clock time</t>
  </si>
  <si>
    <t>actual finish running time</t>
  </si>
  <si>
    <t>predicted running pace</t>
  </si>
  <si>
    <t>time after first start</t>
  </si>
  <si>
    <t xml:space="preserve">actual finish pace </t>
  </si>
  <si>
    <t>predicted vs. actual</t>
  </si>
  <si>
    <t>predicted category closest</t>
  </si>
  <si>
    <t>first back</t>
  </si>
  <si>
    <t>predicted category furthest</t>
  </si>
  <si>
    <t>Andy O'Hearn</t>
  </si>
  <si>
    <t>1 pie</t>
  </si>
  <si>
    <t>Mike McDonough</t>
  </si>
  <si>
    <t>Maria Williams</t>
  </si>
  <si>
    <t>Kathy Crossin</t>
  </si>
  <si>
    <t>Dave Brown</t>
  </si>
  <si>
    <t>Susan Bookman</t>
  </si>
  <si>
    <t>Wes Knowles</t>
  </si>
  <si>
    <t>Janet Howard</t>
  </si>
  <si>
    <t>Monica Coughlin</t>
  </si>
  <si>
    <t>Dennis Schmatz</t>
  </si>
  <si>
    <t>Carolyn McCann</t>
  </si>
  <si>
    <t>Colin Saville</t>
  </si>
  <si>
    <t xml:space="preserve">Karen Robinson </t>
  </si>
  <si>
    <t>Holly McDonald</t>
  </si>
  <si>
    <t>Steve Bookman</t>
  </si>
  <si>
    <t>Ed Leydon</t>
  </si>
  <si>
    <t>Chris Franklin</t>
  </si>
  <si>
    <t>Frank McDonald</t>
  </si>
  <si>
    <t>Dan Minzner</t>
  </si>
  <si>
    <t>Tim Eckhardt</t>
  </si>
  <si>
    <t>Gerard Colonel</t>
  </si>
  <si>
    <t>Fred Fischl</t>
  </si>
  <si>
    <t>He is still running… so technically could be a contender for the furthest from the predicted time.  However we had to give his pie away.</t>
  </si>
  <si>
    <t>Doug Masi</t>
  </si>
  <si>
    <t>Miles</t>
  </si>
  <si>
    <t>event start time</t>
  </si>
  <si>
    <t>pace</t>
  </si>
  <si>
    <t>time</t>
  </si>
  <si>
    <t>pace calculator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</si>
</sst>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H:MM:SS"/>
    <numFmt numFmtId="167" formatCode="0"/>
  </numFmts>
  <fonts count="2">
    <font>
      <sz val="10"/>
      <name val="Arial"/>
      <family val="2"/>
    </font>
    <font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1">
    <xf numFmtId="164" fontId="0" fillId="0" borderId="0" xfId="0" applyAlignment="1">
      <alignment/>
    </xf>
    <xf numFmtId="164" fontId="1" fillId="0" borderId="0" xfId="20">
      <alignment/>
      <protection/>
    </xf>
    <xf numFmtId="164" fontId="1" fillId="0" borderId="0" xfId="20" applyAlignment="1">
      <alignment horizontal="center"/>
      <protection/>
    </xf>
    <xf numFmtId="164" fontId="1" fillId="2" borderId="1" xfId="20" applyFont="1" applyFill="1" applyBorder="1" applyAlignment="1">
      <alignment horizontal="center"/>
      <protection/>
    </xf>
    <xf numFmtId="164" fontId="1" fillId="3" borderId="2" xfId="20" applyFill="1" applyBorder="1" applyAlignment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0" borderId="2" xfId="20" applyBorder="1" applyAlignment="1">
      <alignment horizontal="center"/>
      <protection/>
    </xf>
    <xf numFmtId="164" fontId="1" fillId="5" borderId="2" xfId="20" applyFill="1" applyBorder="1" applyAlignment="1">
      <alignment horizontal="center"/>
      <protection/>
    </xf>
    <xf numFmtId="164" fontId="1" fillId="0" borderId="0" xfId="20" applyFont="1" applyAlignment="1">
      <alignment horizontal="center" wrapText="1"/>
      <protection/>
    </xf>
    <xf numFmtId="164" fontId="1" fillId="0" borderId="3" xfId="20" applyFont="1" applyBorder="1" applyAlignment="1">
      <alignment horizontal="center" wrapText="1"/>
      <protection/>
    </xf>
    <xf numFmtId="164" fontId="1" fillId="0" borderId="3" xfId="20" applyFont="1" applyFill="1" applyBorder="1" applyAlignment="1">
      <alignment horizontal="center" wrapText="1"/>
      <protection/>
    </xf>
    <xf numFmtId="164" fontId="1" fillId="6" borderId="3" xfId="20" applyFont="1" applyFill="1" applyBorder="1" applyAlignment="1">
      <alignment horizontal="center" wrapText="1"/>
      <protection/>
    </xf>
    <xf numFmtId="164" fontId="1" fillId="3" borderId="3" xfId="20" applyFont="1" applyFill="1" applyBorder="1" applyAlignment="1">
      <alignment horizontal="center" wrapText="1"/>
      <protection/>
    </xf>
    <xf numFmtId="164" fontId="1" fillId="5" borderId="3" xfId="20" applyFont="1" applyFill="1" applyBorder="1" applyAlignment="1">
      <alignment horizontal="center" wrapText="1"/>
      <protection/>
    </xf>
    <xf numFmtId="164" fontId="1" fillId="0" borderId="2" xfId="20" applyFont="1" applyBorder="1">
      <alignment/>
      <protection/>
    </xf>
    <xf numFmtId="166" fontId="1" fillId="0" borderId="2" xfId="20" applyNumberFormat="1" applyFill="1" applyBorder="1">
      <alignment/>
      <protection/>
    </xf>
    <xf numFmtId="166" fontId="1" fillId="0" borderId="2" xfId="20" applyNumberFormat="1" applyBorder="1">
      <alignment/>
      <protection/>
    </xf>
    <xf numFmtId="166" fontId="1" fillId="6" borderId="2" xfId="20" applyNumberFormat="1" applyFill="1" applyBorder="1">
      <alignment/>
      <protection/>
    </xf>
    <xf numFmtId="166" fontId="1" fillId="3" borderId="2" xfId="20" applyNumberFormat="1" applyFill="1" applyBorder="1">
      <alignment/>
      <protection/>
    </xf>
    <xf numFmtId="166" fontId="1" fillId="5" borderId="2" xfId="20" applyNumberFormat="1" applyFill="1" applyBorder="1">
      <alignment/>
      <protection/>
    </xf>
    <xf numFmtId="166" fontId="1" fillId="0" borderId="0" xfId="20" applyNumberFormat="1">
      <alignment/>
      <protection/>
    </xf>
    <xf numFmtId="167" fontId="1" fillId="0" borderId="0" xfId="20" applyNumberFormat="1" applyAlignment="1">
      <alignment horizontal="center"/>
      <protection/>
    </xf>
    <xf numFmtId="167" fontId="1" fillId="0" borderId="0" xfId="20" applyNumberFormat="1">
      <alignment/>
      <protection/>
    </xf>
    <xf numFmtId="167" fontId="1" fillId="0" borderId="0" xfId="20" applyNumberFormat="1" applyFont="1" applyAlignment="1">
      <alignment/>
      <protection/>
    </xf>
    <xf numFmtId="164" fontId="1" fillId="0" borderId="4" xfId="20" applyBorder="1">
      <alignment/>
      <protection/>
    </xf>
    <xf numFmtId="164" fontId="1" fillId="0" borderId="5" xfId="20" applyFont="1" applyBorder="1" applyAlignment="1">
      <alignment horizontal="center"/>
      <protection/>
    </xf>
    <xf numFmtId="164" fontId="1" fillId="0" borderId="6" xfId="20" applyFont="1" applyBorder="1" applyAlignment="1">
      <alignment horizontal="center"/>
      <protection/>
    </xf>
    <xf numFmtId="164" fontId="1" fillId="0" borderId="7" xfId="20" applyFont="1" applyBorder="1">
      <alignment/>
      <protection/>
    </xf>
    <xf numFmtId="166" fontId="1" fillId="6" borderId="8" xfId="20" applyNumberFormat="1" applyFill="1" applyBorder="1">
      <alignment/>
      <protection/>
    </xf>
    <xf numFmtId="166" fontId="1" fillId="0" borderId="9" xfId="20" applyNumberFormat="1" applyBorder="1">
      <alignment/>
      <protection/>
    </xf>
    <xf numFmtId="166" fontId="1" fillId="0" borderId="10" xfId="20" applyNumberFormat="1" applyBorder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F24" sqref="F24"/>
    </sheetView>
  </sheetViews>
  <sheetFormatPr defaultColWidth="9.140625" defaultRowHeight="12.75"/>
  <cols>
    <col min="1" max="1" width="9.28125" style="1" customWidth="1"/>
    <col min="2" max="2" width="18.57421875" style="1" customWidth="1"/>
    <col min="3" max="3" width="14.28125" style="1" customWidth="1"/>
    <col min="4" max="4" width="0" style="1" hidden="1" customWidth="1"/>
    <col min="5" max="5" width="14.7109375" style="1" customWidth="1"/>
    <col min="6" max="6" width="15.7109375" style="1" customWidth="1"/>
    <col min="7" max="7" width="14.00390625" style="1" customWidth="1"/>
    <col min="8" max="8" width="12.7109375" style="1" customWidth="1"/>
    <col min="9" max="9" width="12.421875" style="1" customWidth="1"/>
    <col min="10" max="11" width="12.8515625" style="1" customWidth="1"/>
    <col min="12" max="12" width="12.7109375" style="1" customWidth="1"/>
    <col min="13" max="13" width="12.8515625" style="1" customWidth="1"/>
    <col min="14" max="14" width="13.421875" style="1" customWidth="1"/>
    <col min="15" max="15" width="9.140625" style="2" customWidth="1"/>
    <col min="16" max="16384" width="9.28125" style="1" customWidth="1"/>
  </cols>
  <sheetData>
    <row r="1" spans="2:15" ht="13.5">
      <c r="B1" s="3" t="s">
        <v>0</v>
      </c>
      <c r="C1" s="3"/>
      <c r="D1" s="4"/>
      <c r="E1" s="4"/>
      <c r="F1" s="5" t="s">
        <v>1</v>
      </c>
      <c r="G1" s="6"/>
      <c r="H1" s="6"/>
      <c r="I1" s="6"/>
      <c r="J1" s="6"/>
      <c r="K1" s="6"/>
      <c r="L1" s="7"/>
      <c r="M1" s="5"/>
      <c r="N1" s="7"/>
      <c r="O1" s="2" t="s">
        <v>2</v>
      </c>
    </row>
    <row r="2" spans="1:14" s="8" customFormat="1" ht="41.25">
      <c r="A2" s="8" t="s">
        <v>3</v>
      </c>
      <c r="B2" s="9" t="s">
        <v>4</v>
      </c>
      <c r="C2" s="10" t="s">
        <v>5</v>
      </c>
      <c r="D2" s="9" t="s">
        <v>6</v>
      </c>
      <c r="E2" s="11" t="s">
        <v>7</v>
      </c>
      <c r="F2" s="10" t="s">
        <v>8</v>
      </c>
      <c r="G2" s="12" t="s">
        <v>9</v>
      </c>
      <c r="H2" s="9" t="s">
        <v>10</v>
      </c>
      <c r="I2" s="11" t="s">
        <v>11</v>
      </c>
      <c r="J2" s="9" t="s">
        <v>12</v>
      </c>
      <c r="K2" s="13" t="s">
        <v>13</v>
      </c>
      <c r="L2" s="8" t="s">
        <v>14</v>
      </c>
      <c r="M2" s="8" t="s">
        <v>15</v>
      </c>
      <c r="N2" s="8" t="s">
        <v>16</v>
      </c>
    </row>
    <row r="3" spans="1:15" ht="14.25">
      <c r="A3" s="1">
        <v>1</v>
      </c>
      <c r="B3" s="14" t="s">
        <v>17</v>
      </c>
      <c r="C3" s="15">
        <v>0.05555555555555555</v>
      </c>
      <c r="D3" s="16">
        <f>$C$28</f>
        <v>0.3472222222222223</v>
      </c>
      <c r="E3" s="17">
        <v>0.04980324074074074</v>
      </c>
      <c r="F3" s="15">
        <f>$C$28+E3</f>
        <v>0.39702546296296304</v>
      </c>
      <c r="G3" s="18">
        <f aca="true" t="shared" si="0" ref="G3:G17">(F3-$D$3)-I3</f>
        <v>0.04980324074074072</v>
      </c>
      <c r="H3" s="16">
        <f>C3/$C$27</f>
        <v>0.008960573476702509</v>
      </c>
      <c r="I3" s="14"/>
      <c r="J3" s="16">
        <f>G3/$C$27</f>
        <v>0.0080327807646356</v>
      </c>
      <c r="K3" s="19">
        <f aca="true" t="shared" si="1" ref="K3:K17">ABS(C3-G3)</f>
        <v>0.005752314814814835</v>
      </c>
      <c r="M3" s="8">
        <v>1</v>
      </c>
      <c r="N3" s="8">
        <v>1</v>
      </c>
      <c r="O3" s="8" t="s">
        <v>18</v>
      </c>
    </row>
    <row r="4" spans="1:15" ht="13.5">
      <c r="A4" s="1">
        <v>2</v>
      </c>
      <c r="B4" s="14" t="s">
        <v>19</v>
      </c>
      <c r="C4" s="15">
        <v>0.045138888888888895</v>
      </c>
      <c r="D4" s="16">
        <f aca="true" t="shared" si="2" ref="D4:D12">$C$28+I4</f>
        <v>0.35763888888888895</v>
      </c>
      <c r="E4" s="17">
        <v>0.050208333333333334</v>
      </c>
      <c r="F4" s="15">
        <f>$C$28+E4</f>
        <v>0.3974305555555557</v>
      </c>
      <c r="G4" s="18">
        <f t="shared" si="0"/>
        <v>0.0397916666666667</v>
      </c>
      <c r="H4" s="16">
        <f>C4/$C$27</f>
        <v>0.00728046594982079</v>
      </c>
      <c r="I4" s="16">
        <f aca="true" t="shared" si="3" ref="I4:I17">$C$3-C4</f>
        <v>0.010416666666666657</v>
      </c>
      <c r="J4" s="16">
        <f>G4/$C$27</f>
        <v>0.006418010752688177</v>
      </c>
      <c r="K4" s="19">
        <f t="shared" si="1"/>
        <v>0.005347222222222198</v>
      </c>
      <c r="L4" s="8"/>
      <c r="M4" s="8"/>
      <c r="N4" s="8"/>
      <c r="O4" s="8"/>
    </row>
    <row r="5" spans="1:15" ht="13.5">
      <c r="A5" s="1">
        <v>3</v>
      </c>
      <c r="B5" s="14" t="s">
        <v>20</v>
      </c>
      <c r="C5" s="15">
        <v>0.04305555555555556</v>
      </c>
      <c r="D5" s="16">
        <f t="shared" si="2"/>
        <v>0.35972222222222233</v>
      </c>
      <c r="E5" s="17">
        <v>0.05111111111111111</v>
      </c>
      <c r="F5" s="15">
        <f>$C$28+E5</f>
        <v>0.39833333333333343</v>
      </c>
      <c r="G5" s="18">
        <f t="shared" si="0"/>
        <v>0.03861111111111112</v>
      </c>
      <c r="H5" s="16">
        <f>C5/$C$27</f>
        <v>0.006944444444444445</v>
      </c>
      <c r="I5" s="16">
        <f t="shared" si="3"/>
        <v>0.01249999999999999</v>
      </c>
      <c r="J5" s="16">
        <f>G5/$C$27</f>
        <v>0.006227598566308244</v>
      </c>
      <c r="K5" s="19">
        <f t="shared" si="1"/>
        <v>0.004444444444444445</v>
      </c>
      <c r="L5" s="2"/>
      <c r="M5" s="8"/>
      <c r="N5" s="8"/>
      <c r="O5" s="8"/>
    </row>
    <row r="6" spans="1:15" ht="13.5">
      <c r="A6" s="1">
        <v>8</v>
      </c>
      <c r="B6" s="14" t="s">
        <v>21</v>
      </c>
      <c r="C6" s="15">
        <v>0.04291666666666666</v>
      </c>
      <c r="D6" s="16">
        <f t="shared" si="2"/>
        <v>0.3598611111111112</v>
      </c>
      <c r="E6" s="17">
        <v>0.05289351851851851</v>
      </c>
      <c r="F6" s="15">
        <f>$C$28+E6</f>
        <v>0.40011574074074086</v>
      </c>
      <c r="G6" s="18">
        <f t="shared" si="0"/>
        <v>0.04025462962962964</v>
      </c>
      <c r="H6" s="16">
        <f>C6/$C$27</f>
        <v>0.006922043010752687</v>
      </c>
      <c r="I6" s="16">
        <f t="shared" si="3"/>
        <v>0.012638888888888894</v>
      </c>
      <c r="J6" s="16">
        <f>G6/$C$27</f>
        <v>0.006492682198327361</v>
      </c>
      <c r="K6" s="19">
        <f t="shared" si="1"/>
        <v>0.0026620370370370183</v>
      </c>
      <c r="L6" s="8"/>
      <c r="N6" s="8"/>
      <c r="O6" s="8"/>
    </row>
    <row r="7" spans="1:15" ht="14.25">
      <c r="A7" s="1">
        <v>22</v>
      </c>
      <c r="B7" s="14" t="s">
        <v>22</v>
      </c>
      <c r="C7" s="15">
        <v>0.041666666666666664</v>
      </c>
      <c r="D7" s="16">
        <f t="shared" si="2"/>
        <v>0.3611111111111112</v>
      </c>
      <c r="E7" s="17">
        <v>0.05497685185185185</v>
      </c>
      <c r="F7" s="15">
        <f>$C$28+E7</f>
        <v>0.4021990740740742</v>
      </c>
      <c r="G7" s="18">
        <f t="shared" si="0"/>
        <v>0.04108796296296297</v>
      </c>
      <c r="H7" s="16">
        <f>C7/$C$27</f>
        <v>0.006720430107526881</v>
      </c>
      <c r="I7" s="16">
        <f t="shared" si="3"/>
        <v>0.013888888888888888</v>
      </c>
      <c r="J7" s="16">
        <f>G7/$C$27</f>
        <v>0.006627090800477899</v>
      </c>
      <c r="K7" s="19">
        <f t="shared" si="1"/>
        <v>0.0005787037037036924</v>
      </c>
      <c r="L7" s="8">
        <v>1</v>
      </c>
      <c r="M7" s="8"/>
      <c r="N7" s="20"/>
      <c r="O7" s="2" t="s">
        <v>18</v>
      </c>
    </row>
    <row r="8" spans="1:15" ht="13.5">
      <c r="A8" s="1">
        <v>21</v>
      </c>
      <c r="B8" s="14" t="s">
        <v>23</v>
      </c>
      <c r="C8" s="15">
        <v>0.041666666666666664</v>
      </c>
      <c r="D8" s="16">
        <f t="shared" si="2"/>
        <v>0.3611111111111112</v>
      </c>
      <c r="E8" s="17">
        <v>0.05497685185185185</v>
      </c>
      <c r="F8" s="15">
        <f>$C$28+E8</f>
        <v>0.4021990740740742</v>
      </c>
      <c r="G8" s="18">
        <f t="shared" si="0"/>
        <v>0.04108796296296297</v>
      </c>
      <c r="H8" s="16">
        <f>C8/$C$27</f>
        <v>0.006720430107526881</v>
      </c>
      <c r="I8" s="16">
        <f t="shared" si="3"/>
        <v>0.013888888888888888</v>
      </c>
      <c r="J8" s="16">
        <f>G8/$C$27</f>
        <v>0.006627090800477899</v>
      </c>
      <c r="K8" s="19">
        <f t="shared" si="1"/>
        <v>0.0005787037037036924</v>
      </c>
      <c r="L8" s="21">
        <v>1</v>
      </c>
      <c r="M8" s="22"/>
      <c r="N8" s="20"/>
      <c r="O8" s="2" t="s">
        <v>18</v>
      </c>
    </row>
    <row r="9" spans="1:14" ht="13.5">
      <c r="A9" s="1">
        <v>20</v>
      </c>
      <c r="B9" s="14" t="s">
        <v>24</v>
      </c>
      <c r="C9" s="15">
        <v>0.04097222222222222</v>
      </c>
      <c r="D9" s="16">
        <f t="shared" si="2"/>
        <v>0.36180555555555566</v>
      </c>
      <c r="E9" s="17">
        <v>0.054953703703703706</v>
      </c>
      <c r="F9" s="15">
        <f>$C$28+E9</f>
        <v>0.40217592592592605</v>
      </c>
      <c r="G9" s="18">
        <f t="shared" si="0"/>
        <v>0.0403703703703704</v>
      </c>
      <c r="H9" s="16">
        <f>C9/$C$27</f>
        <v>0.0066084229390681</v>
      </c>
      <c r="I9" s="16">
        <f t="shared" si="3"/>
        <v>0.01458333333333333</v>
      </c>
      <c r="J9" s="16">
        <f>G9/$C$27</f>
        <v>0.0065113500597371605</v>
      </c>
      <c r="K9" s="19">
        <f t="shared" si="1"/>
        <v>0.0006018518518518257</v>
      </c>
      <c r="L9" s="22"/>
      <c r="M9" s="22"/>
      <c r="N9" s="20"/>
    </row>
    <row r="10" spans="1:14" ht="13.5">
      <c r="A10" s="1">
        <v>17</v>
      </c>
      <c r="B10" s="14" t="s">
        <v>25</v>
      </c>
      <c r="C10" s="15">
        <v>0.04027777777777778</v>
      </c>
      <c r="D10" s="16">
        <f t="shared" si="2"/>
        <v>0.3625000000000001</v>
      </c>
      <c r="E10" s="17">
        <v>0.054432870370370375</v>
      </c>
      <c r="F10" s="15">
        <f>$C$28+E10</f>
        <v>0.4016550925925927</v>
      </c>
      <c r="G10" s="18">
        <f t="shared" si="0"/>
        <v>0.039155092592592596</v>
      </c>
      <c r="H10" s="16">
        <f>C10/$C$27</f>
        <v>0.00649641577060932</v>
      </c>
      <c r="I10" s="16">
        <f t="shared" si="3"/>
        <v>0.015277777777777772</v>
      </c>
      <c r="J10" s="16">
        <f>G10/$C$27</f>
        <v>0.0063153375149342895</v>
      </c>
      <c r="K10" s="19">
        <f t="shared" si="1"/>
        <v>0.001122685185185185</v>
      </c>
      <c r="L10" s="22"/>
      <c r="M10" s="22"/>
      <c r="N10" s="20"/>
    </row>
    <row r="11" spans="1:14" ht="13.5">
      <c r="A11" s="1">
        <v>5</v>
      </c>
      <c r="B11" s="14" t="s">
        <v>26</v>
      </c>
      <c r="C11" s="15">
        <v>0.03819444444444444</v>
      </c>
      <c r="D11" s="16">
        <f t="shared" si="2"/>
        <v>0.3645833333333334</v>
      </c>
      <c r="E11" s="17">
        <v>0.052245370370370366</v>
      </c>
      <c r="F11" s="15">
        <f>$C$28+E11</f>
        <v>0.3994675925925927</v>
      </c>
      <c r="G11" s="18">
        <f t="shared" si="0"/>
        <v>0.03488425925925925</v>
      </c>
      <c r="H11" s="16">
        <f>C11/$C$27</f>
        <v>0.006160394265232974</v>
      </c>
      <c r="I11" s="16">
        <f t="shared" si="3"/>
        <v>0.017361111111111112</v>
      </c>
      <c r="J11" s="16">
        <f>G11/$C$27</f>
        <v>0.005626493428912782</v>
      </c>
      <c r="K11" s="19">
        <f t="shared" si="1"/>
        <v>0.0033101851851851938</v>
      </c>
      <c r="L11" s="22"/>
      <c r="M11" s="22"/>
      <c r="N11" s="20"/>
    </row>
    <row r="12" spans="1:14" ht="13.5">
      <c r="A12" s="1">
        <v>16</v>
      </c>
      <c r="B12" s="14" t="s">
        <v>27</v>
      </c>
      <c r="C12" s="15">
        <v>0.037627314814814815</v>
      </c>
      <c r="D12" s="16">
        <f t="shared" si="2"/>
        <v>0.36515046296296305</v>
      </c>
      <c r="E12" s="17">
        <v>0.05424768518518519</v>
      </c>
      <c r="F12" s="15">
        <f>$C$28+E12</f>
        <v>0.4014699074074075</v>
      </c>
      <c r="G12" s="18">
        <f t="shared" si="0"/>
        <v>0.03631944444444445</v>
      </c>
      <c r="H12" s="16">
        <f>C12/$C$27</f>
        <v>0.00606892174432497</v>
      </c>
      <c r="I12" s="16">
        <f t="shared" si="3"/>
        <v>0.017928240740740738</v>
      </c>
      <c r="J12" s="16">
        <f>G12/$C$27</f>
        <v>0.005857974910394266</v>
      </c>
      <c r="K12" s="19">
        <f t="shared" si="1"/>
        <v>0.001307870370370362</v>
      </c>
      <c r="L12" s="22"/>
      <c r="M12" s="22"/>
      <c r="N12" s="20"/>
    </row>
    <row r="13" spans="1:14" ht="13.5">
      <c r="A13" s="1">
        <v>18</v>
      </c>
      <c r="B13" s="14" t="s">
        <v>28</v>
      </c>
      <c r="C13" s="15">
        <v>0.0364699074074074</v>
      </c>
      <c r="D13" s="16"/>
      <c r="E13" s="17">
        <v>0.05444444444444444</v>
      </c>
      <c r="F13" s="15">
        <f>$C$28+E13</f>
        <v>0.4016666666666668</v>
      </c>
      <c r="G13" s="18">
        <f t="shared" si="0"/>
        <v>0.03535879629629631</v>
      </c>
      <c r="H13" s="16">
        <f>C13/$C$27</f>
        <v>0.005882243130227</v>
      </c>
      <c r="I13" s="16">
        <f t="shared" si="3"/>
        <v>0.01908564814814815</v>
      </c>
      <c r="J13" s="16">
        <f>G13/$C$27</f>
        <v>0.005703031660692953</v>
      </c>
      <c r="K13" s="19">
        <f t="shared" si="1"/>
        <v>0.0011111111111110905</v>
      </c>
      <c r="L13" s="22"/>
      <c r="M13" s="22"/>
      <c r="N13" s="20"/>
    </row>
    <row r="14" spans="1:14" ht="13.5">
      <c r="A14" s="1">
        <v>15</v>
      </c>
      <c r="B14" s="14" t="s">
        <v>29</v>
      </c>
      <c r="C14" s="15">
        <v>0.03587962962962963</v>
      </c>
      <c r="D14" s="16">
        <f>$C$28+I14</f>
        <v>0.36689814814814825</v>
      </c>
      <c r="E14" s="17">
        <v>0.05413194444444444</v>
      </c>
      <c r="F14" s="15">
        <f>$C$28+E14</f>
        <v>0.4013541666666668</v>
      </c>
      <c r="G14" s="18">
        <f t="shared" si="0"/>
        <v>0.034456018518518546</v>
      </c>
      <c r="H14" s="16">
        <f>C14/$C$27</f>
        <v>0.005787037037037037</v>
      </c>
      <c r="I14" s="16">
        <f t="shared" si="3"/>
        <v>0.019675925925925923</v>
      </c>
      <c r="J14" s="16">
        <f>G14/$C$27</f>
        <v>0.005557422341696539</v>
      </c>
      <c r="K14" s="19">
        <f t="shared" si="1"/>
        <v>0.0014236111111110838</v>
      </c>
      <c r="L14" s="22"/>
      <c r="M14" s="22"/>
      <c r="N14" s="20"/>
    </row>
    <row r="15" spans="1:14" ht="13.5">
      <c r="A15" s="1">
        <v>11</v>
      </c>
      <c r="B15" s="14" t="s">
        <v>30</v>
      </c>
      <c r="C15" s="15">
        <v>0.03530092592592592</v>
      </c>
      <c r="D15" s="16">
        <f>$C$28+I15</f>
        <v>0.36747685185185197</v>
      </c>
      <c r="E15" s="17">
        <v>0.05362268518518518</v>
      </c>
      <c r="F15" s="15">
        <f>$C$28+E15</f>
        <v>0.4008449074074075</v>
      </c>
      <c r="G15" s="18">
        <f t="shared" si="0"/>
        <v>0.033368055555555574</v>
      </c>
      <c r="H15" s="16">
        <f>C15/$C$27</f>
        <v>0.005693697729988052</v>
      </c>
      <c r="I15" s="16">
        <f t="shared" si="3"/>
        <v>0.02025462962962963</v>
      </c>
      <c r="J15" s="16">
        <f>G15/$C$27</f>
        <v>0.005381944444444447</v>
      </c>
      <c r="K15" s="19">
        <f t="shared" si="1"/>
        <v>0.0019328703703703487</v>
      </c>
      <c r="L15" s="22"/>
      <c r="M15" s="22"/>
      <c r="N15" s="20"/>
    </row>
    <row r="16" spans="1:14" ht="13.5">
      <c r="A16" s="1">
        <v>12</v>
      </c>
      <c r="B16" s="14" t="s">
        <v>31</v>
      </c>
      <c r="C16" s="15">
        <v>0.03530092592592592</v>
      </c>
      <c r="D16" s="16">
        <f>$C$28+I16</f>
        <v>0.36747685185185197</v>
      </c>
      <c r="E16" s="17">
        <v>0.05362268518518518</v>
      </c>
      <c r="F16" s="15">
        <f>$C$28+E16</f>
        <v>0.4008449074074075</v>
      </c>
      <c r="G16" s="18">
        <f t="shared" si="0"/>
        <v>0.033368055555555574</v>
      </c>
      <c r="H16" s="16">
        <f>C16/$C$27</f>
        <v>0.005693697729988052</v>
      </c>
      <c r="I16" s="16">
        <f t="shared" si="3"/>
        <v>0.02025462962962963</v>
      </c>
      <c r="J16" s="16">
        <f>G16/$C$27</f>
        <v>0.005381944444444447</v>
      </c>
      <c r="K16" s="19">
        <f t="shared" si="1"/>
        <v>0.0019328703703703487</v>
      </c>
      <c r="L16" s="22"/>
      <c r="M16" s="22"/>
      <c r="N16" s="20"/>
    </row>
    <row r="17" spans="1:14" ht="13.5">
      <c r="A17" s="1">
        <v>7</v>
      </c>
      <c r="B17" s="14" t="s">
        <v>32</v>
      </c>
      <c r="C17" s="15">
        <v>0.034722222222222224</v>
      </c>
      <c r="D17" s="16">
        <f>$C$28+I17</f>
        <v>0.36805555555555564</v>
      </c>
      <c r="E17" s="17">
        <v>0.0528587962962963</v>
      </c>
      <c r="F17" s="15">
        <f>$C$28+E17</f>
        <v>0.4000810185185186</v>
      </c>
      <c r="G17" s="18">
        <f t="shared" si="0"/>
        <v>0.03202546296296298</v>
      </c>
      <c r="H17" s="16">
        <f>C17/$C$27</f>
        <v>0.005600358422939068</v>
      </c>
      <c r="I17" s="16">
        <f t="shared" si="3"/>
        <v>0.02083333333333333</v>
      </c>
      <c r="J17" s="16">
        <f>G17/$C$27</f>
        <v>0.005165397252090803</v>
      </c>
      <c r="K17" s="19">
        <f t="shared" si="1"/>
        <v>0.002696759259259246</v>
      </c>
      <c r="L17" s="22"/>
      <c r="M17" s="22"/>
      <c r="N17" s="20"/>
    </row>
    <row r="18" spans="1:14" ht="13.5">
      <c r="A18" s="1">
        <v>14</v>
      </c>
      <c r="B18" s="14" t="s">
        <v>33</v>
      </c>
      <c r="C18" s="15">
        <v>0.034374999999999996</v>
      </c>
      <c r="D18" s="16">
        <f>$C$28+I18</f>
        <v>0.36840277777777786</v>
      </c>
      <c r="E18" s="17">
        <v>0.05395833333333333</v>
      </c>
      <c r="F18" s="15">
        <f aca="true" t="shared" si="4" ref="F18:F20">$C$28+E18</f>
        <v>0.40118055555555565</v>
      </c>
      <c r="G18" s="18">
        <f aca="true" t="shared" si="5" ref="G18:G20">(F18-$D$3)-I18</f>
        <v>0.032777777777777774</v>
      </c>
      <c r="H18" s="16">
        <f aca="true" t="shared" si="6" ref="H18:H20">C18/$C$27</f>
        <v>0.005544354838709677</v>
      </c>
      <c r="I18" s="16">
        <f aca="true" t="shared" si="7" ref="I18:I20">$C$3-C18</f>
        <v>0.021180555555555557</v>
      </c>
      <c r="J18" s="16">
        <f aca="true" t="shared" si="8" ref="J18:J20">G18/$C$27</f>
        <v>0.0052867383512544795</v>
      </c>
      <c r="K18" s="19">
        <f aca="true" t="shared" si="9" ref="K18:K20">ABS(C18-G18)</f>
        <v>0.001597222222222222</v>
      </c>
      <c r="L18" s="22"/>
      <c r="M18" s="22"/>
      <c r="N18" s="20"/>
    </row>
    <row r="19" spans="1:14" ht="13.5">
      <c r="A19" s="1">
        <v>4</v>
      </c>
      <c r="B19" s="14" t="s">
        <v>34</v>
      </c>
      <c r="C19" s="15">
        <v>0.034027777777777775</v>
      </c>
      <c r="D19" s="16">
        <f>$C$28+I19</f>
        <v>0.3687500000000001</v>
      </c>
      <c r="E19" s="17">
        <v>0.05184027777777778</v>
      </c>
      <c r="F19" s="15">
        <f t="shared" si="4"/>
        <v>0.3990625000000001</v>
      </c>
      <c r="G19" s="18">
        <f t="shared" si="5"/>
        <v>0.0303125</v>
      </c>
      <c r="H19" s="16">
        <f t="shared" si="6"/>
        <v>0.0054883512544802865</v>
      </c>
      <c r="I19" s="16">
        <f t="shared" si="7"/>
        <v>0.021527777777777778</v>
      </c>
      <c r="J19" s="16">
        <f t="shared" si="8"/>
        <v>0.004889112903225806</v>
      </c>
      <c r="K19" s="19">
        <f t="shared" si="9"/>
        <v>0.0037152777777777757</v>
      </c>
      <c r="L19" s="22"/>
      <c r="M19" s="22"/>
      <c r="N19" s="20"/>
    </row>
    <row r="20" spans="1:14" ht="13.5">
      <c r="A20" s="1">
        <v>10</v>
      </c>
      <c r="B20" s="14" t="s">
        <v>35</v>
      </c>
      <c r="C20" s="15">
        <v>0.03356481481481482</v>
      </c>
      <c r="D20" s="16">
        <f aca="true" t="shared" si="10" ref="D20">$C$28+I20</f>
        <v>0.3692129629629631</v>
      </c>
      <c r="E20" s="17">
        <v>0.053125</v>
      </c>
      <c r="F20" s="15">
        <f t="shared" si="4"/>
        <v>0.4003472222222223</v>
      </c>
      <c r="G20" s="18">
        <f t="shared" si="5"/>
        <v>0.031134259259259243</v>
      </c>
      <c r="H20" s="16">
        <f t="shared" si="6"/>
        <v>0.005413679808841099</v>
      </c>
      <c r="I20" s="16">
        <f t="shared" si="7"/>
        <v>0.021990740740740734</v>
      </c>
      <c r="J20" s="16">
        <f t="shared" si="8"/>
        <v>0.005021654719235362</v>
      </c>
      <c r="K20" s="19">
        <f t="shared" si="9"/>
        <v>0.0024305555555555747</v>
      </c>
      <c r="L20" s="22"/>
      <c r="M20" s="22"/>
      <c r="N20" s="20"/>
    </row>
    <row r="21" spans="1:14" ht="13.5">
      <c r="A21" s="1">
        <v>6</v>
      </c>
      <c r="B21" s="14" t="s">
        <v>36</v>
      </c>
      <c r="C21" s="15">
        <v>0.03350694444444444</v>
      </c>
      <c r="D21" s="16">
        <f aca="true" t="shared" si="11" ref="D21:D25">$C$28+I21</f>
        <v>0.36927083333333344</v>
      </c>
      <c r="E21" s="17">
        <v>0.05232638888888889</v>
      </c>
      <c r="F21" s="15">
        <f aca="true" t="shared" si="12" ref="F21:F25">$C$28+E21</f>
        <v>0.39954861111111123</v>
      </c>
      <c r="G21" s="18">
        <f aca="true" t="shared" si="13" ref="G21:G25">(F21-$D$3)-I21</f>
        <v>0.0302777777777778</v>
      </c>
      <c r="H21" s="16">
        <f>C21/$C$27</f>
        <v>0.0054043458781362005</v>
      </c>
      <c r="I21" s="16">
        <f>$C$3-C21</f>
        <v>0.02204861111111111</v>
      </c>
      <c r="J21" s="16">
        <f aca="true" t="shared" si="14" ref="J21:J25">G21/$C$27</f>
        <v>0.004883512544802871</v>
      </c>
      <c r="K21" s="19">
        <f aca="true" t="shared" si="15" ref="K21:K25">ABS(C21-G21)</f>
        <v>0.003229166666666644</v>
      </c>
      <c r="L21" s="22"/>
      <c r="M21" s="22"/>
      <c r="N21" s="20"/>
    </row>
    <row r="22" spans="1:14" ht="13.5">
      <c r="A22" s="1">
        <v>9</v>
      </c>
      <c r="B22" s="14" t="s">
        <v>37</v>
      </c>
      <c r="C22" s="15">
        <v>0.03333333333333333</v>
      </c>
      <c r="D22" s="16">
        <f t="shared" si="11"/>
        <v>0.3694444444444445</v>
      </c>
      <c r="E22" s="17">
        <v>0.053125</v>
      </c>
      <c r="F22" s="15">
        <f aca="true" t="shared" si="16" ref="F22">$C$28+E22</f>
        <v>0.4003472222222223</v>
      </c>
      <c r="G22" s="18">
        <f aca="true" t="shared" si="17" ref="G22">(F22-$D$3)-I22</f>
        <v>0.030902777777777758</v>
      </c>
      <c r="H22" s="16">
        <f aca="true" t="shared" si="18" ref="H22">C22/$C$27</f>
        <v>0.005376344086021505</v>
      </c>
      <c r="I22" s="16">
        <f aca="true" t="shared" si="19" ref="I22">$C$3-C22</f>
        <v>0.02222222222222222</v>
      </c>
      <c r="J22" s="16">
        <f aca="true" t="shared" si="20" ref="J22">G22/$C$27</f>
        <v>0.004984318996415767</v>
      </c>
      <c r="K22" s="19">
        <f aca="true" t="shared" si="21" ref="K22">ABS(C22-G22)</f>
        <v>0.0024305555555555747</v>
      </c>
      <c r="L22" s="22"/>
      <c r="M22" s="22"/>
      <c r="N22" s="20"/>
    </row>
    <row r="23" spans="1:14" ht="13.5">
      <c r="A23" s="1">
        <v>13</v>
      </c>
      <c r="B23" s="14" t="s">
        <v>38</v>
      </c>
      <c r="C23" s="15">
        <v>0.03263888888888889</v>
      </c>
      <c r="D23" s="16">
        <f t="shared" si="11"/>
        <v>0.37013888888888896</v>
      </c>
      <c r="E23" s="17">
        <v>0.05394675925925926</v>
      </c>
      <c r="F23" s="15">
        <f t="shared" si="12"/>
        <v>0.40116898148148156</v>
      </c>
      <c r="G23" s="18">
        <f t="shared" si="13"/>
        <v>0.031030092592592574</v>
      </c>
      <c r="H23" s="16">
        <f>C23/$C$27</f>
        <v>0.005264336917562724</v>
      </c>
      <c r="I23" s="16">
        <f>$C$3-C23</f>
        <v>0.02291666666666666</v>
      </c>
      <c r="J23" s="16">
        <f t="shared" si="14"/>
        <v>0.005004853643966544</v>
      </c>
      <c r="K23" s="19">
        <f t="shared" si="15"/>
        <v>0.0016087962962963165</v>
      </c>
      <c r="L23" s="22"/>
      <c r="M23" s="22"/>
      <c r="N23" s="20"/>
    </row>
    <row r="24" spans="2:14" ht="13.5">
      <c r="B24" s="14" t="s">
        <v>39</v>
      </c>
      <c r="C24" s="15">
        <v>0.03194444444444445</v>
      </c>
      <c r="D24" s="16">
        <f t="shared" si="11"/>
        <v>0.3708333333333334</v>
      </c>
      <c r="E24" s="17"/>
      <c r="F24" s="15"/>
      <c r="G24" s="18"/>
      <c r="H24" s="16">
        <f>C24/$C$27</f>
        <v>0.005152329749103944</v>
      </c>
      <c r="I24" s="16">
        <f>$C$3-C24</f>
        <v>0.023611111111111104</v>
      </c>
      <c r="J24" s="16"/>
      <c r="K24" s="19"/>
      <c r="L24" s="23" t="s">
        <v>40</v>
      </c>
      <c r="M24" s="22"/>
      <c r="N24" s="8"/>
    </row>
    <row r="25" spans="1:11" ht="13.5">
      <c r="A25" s="1">
        <v>19</v>
      </c>
      <c r="B25" s="14" t="s">
        <v>41</v>
      </c>
      <c r="C25" s="15">
        <v>0.029166666666666667</v>
      </c>
      <c r="D25" s="16">
        <f t="shared" si="11"/>
        <v>0.3736111111111112</v>
      </c>
      <c r="E25" s="17">
        <v>0.054837962962962956</v>
      </c>
      <c r="F25" s="15">
        <f t="shared" si="12"/>
        <v>0.40206018518518527</v>
      </c>
      <c r="G25" s="18">
        <f t="shared" si="13"/>
        <v>0.028449074074074064</v>
      </c>
      <c r="H25" s="16">
        <f>C25/$C$27</f>
        <v>0.004704301075268817</v>
      </c>
      <c r="I25" s="16">
        <f>$C$3-C25</f>
        <v>0.026388888888888885</v>
      </c>
      <c r="J25" s="16">
        <f t="shared" si="14"/>
        <v>0.004588560334528075</v>
      </c>
      <c r="K25" s="19">
        <f t="shared" si="15"/>
        <v>0.000717592592592603</v>
      </c>
    </row>
    <row r="27" spans="2:3" ht="13.5">
      <c r="B27" s="1" t="s">
        <v>42</v>
      </c>
      <c r="C27" s="1">
        <v>6.2</v>
      </c>
    </row>
    <row r="28" spans="2:7" ht="13.5">
      <c r="B28" s="1" t="s">
        <v>43</v>
      </c>
      <c r="C28" s="20">
        <v>0.3472222222222223</v>
      </c>
      <c r="D28" s="20"/>
      <c r="E28" s="20"/>
      <c r="F28" s="20"/>
      <c r="G28" s="20"/>
    </row>
    <row r="29" spans="2:9" ht="13.5">
      <c r="B29" s="24"/>
      <c r="C29" s="25" t="s">
        <v>44</v>
      </c>
      <c r="D29" s="25"/>
      <c r="E29" s="26" t="s">
        <v>45</v>
      </c>
      <c r="H29" s="20"/>
      <c r="I29" s="20"/>
    </row>
    <row r="30" spans="2:9" ht="13.5">
      <c r="B30" s="27" t="s">
        <v>46</v>
      </c>
      <c r="C30" s="28">
        <v>0.005787037037037038</v>
      </c>
      <c r="D30" s="29"/>
      <c r="E30" s="30">
        <f>C30*C27</f>
        <v>0.035879629629629636</v>
      </c>
      <c r="F30" s="20"/>
      <c r="G30" s="20"/>
      <c r="H30" s="20"/>
      <c r="I30" s="20"/>
    </row>
  </sheetData>
  <sheetProtection selectLockedCells="1" selectUnlockedCells="1"/>
  <mergeCells count="1">
    <mergeCell ref="B1:C1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